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yerlinliberata/Downloads/"/>
    </mc:Choice>
  </mc:AlternateContent>
  <xr:revisionPtr revIDLastSave="0" documentId="13_ncr:1_{D0FC0116-6F7F-0D40-B190-B2B2519E8B40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Presupuesto Bas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4" l="1"/>
  <c r="G102" i="4"/>
  <c r="G101" i="4" s="1"/>
  <c r="G99" i="4"/>
  <c r="G98" i="4" s="1"/>
  <c r="G96" i="4"/>
  <c r="G95" i="4" s="1"/>
  <c r="G93" i="4"/>
  <c r="G92" i="4" s="1"/>
  <c r="G90" i="4"/>
  <c r="G89" i="4" s="1"/>
  <c r="G87" i="4"/>
  <c r="G79" i="4"/>
  <c r="G80" i="4"/>
  <c r="G81" i="4"/>
  <c r="G82" i="4"/>
  <c r="G83" i="4"/>
  <c r="G84" i="4"/>
  <c r="G78" i="4"/>
  <c r="G75" i="4"/>
  <c r="G71" i="4"/>
  <c r="G70" i="4"/>
  <c r="G62" i="4"/>
  <c r="G63" i="4"/>
  <c r="G64" i="4"/>
  <c r="G65" i="4"/>
  <c r="G66" i="4"/>
  <c r="G67" i="4"/>
  <c r="G61" i="4"/>
  <c r="G58" i="4"/>
  <c r="G57" i="4"/>
  <c r="G50" i="4"/>
  <c r="G51" i="4"/>
  <c r="G52" i="4"/>
  <c r="G53" i="4"/>
  <c r="G54" i="4"/>
  <c r="G49" i="4"/>
  <c r="G45" i="4"/>
  <c r="G46" i="4"/>
  <c r="G44" i="4"/>
  <c r="G41" i="4"/>
  <c r="G40" i="4"/>
  <c r="G37" i="4"/>
  <c r="G36" i="4" s="1"/>
  <c r="G34" i="4"/>
  <c r="G33" i="4" s="1"/>
  <c r="G31" i="4"/>
  <c r="G30" i="4"/>
  <c r="G27" i="4"/>
  <c r="G26" i="4"/>
  <c r="G22" i="4"/>
  <c r="G23" i="4"/>
  <c r="G21" i="4"/>
  <c r="G15" i="4"/>
  <c r="G16" i="4"/>
  <c r="G17" i="4"/>
  <c r="G18" i="4"/>
  <c r="G14" i="4"/>
  <c r="B102" i="4"/>
  <c r="B99" i="4"/>
  <c r="B96" i="4"/>
  <c r="B93" i="4"/>
  <c r="B90" i="4"/>
  <c r="B87" i="4"/>
  <c r="B78" i="4"/>
  <c r="B79" i="4" s="1"/>
  <c r="B80" i="4" s="1"/>
  <c r="B81" i="4" s="1"/>
  <c r="B82" i="4" s="1"/>
  <c r="B83" i="4" s="1"/>
  <c r="B84" i="4" s="1"/>
  <c r="B74" i="4"/>
  <c r="B75" i="4" s="1"/>
  <c r="B70" i="4"/>
  <c r="B71" i="4" s="1"/>
  <c r="B61" i="4"/>
  <c r="B62" i="4" s="1"/>
  <c r="B63" i="4" s="1"/>
  <c r="B64" i="4" s="1"/>
  <c r="B65" i="4" s="1"/>
  <c r="B66" i="4" s="1"/>
  <c r="B67" i="4" s="1"/>
  <c r="B57" i="4"/>
  <c r="B58" i="4" s="1"/>
  <c r="B49" i="4"/>
  <c r="B50" i="4" s="1"/>
  <c r="B51" i="4" s="1"/>
  <c r="B52" i="4" s="1"/>
  <c r="B53" i="4" s="1"/>
  <c r="B54" i="4" s="1"/>
  <c r="B44" i="4"/>
  <c r="B45" i="4" s="1"/>
  <c r="B46" i="4" s="1"/>
  <c r="B40" i="4"/>
  <c r="B41" i="4" s="1"/>
  <c r="B37" i="4"/>
  <c r="B34" i="4"/>
  <c r="B30" i="4"/>
  <c r="B31" i="4" s="1"/>
  <c r="B26" i="4"/>
  <c r="B27" i="4" s="1"/>
  <c r="B21" i="4"/>
  <c r="B22" i="4" s="1"/>
  <c r="B23" i="4" s="1"/>
  <c r="G56" i="4" l="1"/>
  <c r="G20" i="4"/>
  <c r="G13" i="4"/>
  <c r="G25" i="4"/>
  <c r="G77" i="4"/>
  <c r="G73" i="4"/>
  <c r="G69" i="4"/>
  <c r="G60" i="4"/>
  <c r="G48" i="4"/>
  <c r="G43" i="4"/>
  <c r="G39" i="4"/>
  <c r="G29" i="4"/>
  <c r="G86" i="4"/>
  <c r="H104" i="4" l="1"/>
  <c r="F110" i="4" l="1"/>
  <c r="F108" i="4"/>
  <c r="F114" i="4"/>
  <c r="F109" i="4"/>
  <c r="F113" i="4"/>
  <c r="F112" i="4"/>
  <c r="F107" i="4"/>
  <c r="F111" i="4"/>
  <c r="F115" i="4" l="1"/>
  <c r="H106" i="4" s="1"/>
  <c r="G116" i="4" s="1"/>
</calcChain>
</file>

<file path=xl/sharedStrings.xml><?xml version="1.0" encoding="utf-8"?>
<sst xmlns="http://schemas.openxmlformats.org/spreadsheetml/2006/main" count="156" uniqueCount="101">
  <si>
    <t>DESCRIPCION</t>
  </si>
  <si>
    <t>SUB-TOTAL</t>
  </si>
  <si>
    <t xml:space="preserve">SUB-TOTAL GENERAL                                                                         </t>
  </si>
  <si>
    <t>PRELIMINARES - AREA GENERAL</t>
  </si>
  <si>
    <t>Letrero en obras (Incluye estructura Metalica)</t>
  </si>
  <si>
    <t>Limpieza y replanteo del area en general</t>
  </si>
  <si>
    <t>Replanteo de contenes</t>
  </si>
  <si>
    <t>Brigada topografica</t>
  </si>
  <si>
    <t>Caseta de materiales 12' x 32'</t>
  </si>
  <si>
    <t>MOVIMIENTO DE TIERRA - AREA GENERAL</t>
  </si>
  <si>
    <t>Excavacion de contenes</t>
  </si>
  <si>
    <t>Bote Material excavado (Esp. 1.20)</t>
  </si>
  <si>
    <t>Relleno compactado en aceras E= 0.15m</t>
  </si>
  <si>
    <t>HORMIGION SIMPLE -AREA GENERAL</t>
  </si>
  <si>
    <t>Conten pulido de h=0.40m - hormigon 1:2:4 con ligadora</t>
  </si>
  <si>
    <t>Acera en hromigon violinada E=0.10m - 1:2:4 con ligadora</t>
  </si>
  <si>
    <t>PAISAJISMO - AREA GENERAL</t>
  </si>
  <si>
    <t>Palma Robelina (incluye M.O.)</t>
  </si>
  <si>
    <t>Tierra Negra (Incluye M.O.)</t>
  </si>
  <si>
    <t>HERRERIA VERJA PERIMETRAL</t>
  </si>
  <si>
    <t>Sumunistro y Colocacion de Puerta en entrada</t>
  </si>
  <si>
    <t>PRELIMINARES - CONSTRUCCION DE NICHOS (321 Unds)</t>
  </si>
  <si>
    <t>Replanteo de Nichos</t>
  </si>
  <si>
    <t>HORMIGON ARMADO - CONSTRUCCION DE NICHOS (321 Unds)</t>
  </si>
  <si>
    <t>MUROS - CONSTRUCCION DE NICHOS (321 Unds)</t>
  </si>
  <si>
    <t>Bloques de hormigon S.N.P. 6" - 3/8" @ 0.20m</t>
  </si>
  <si>
    <t>Bloques de hormigon S.N.P. 4" - 3/8" @ 0.20m</t>
  </si>
  <si>
    <t>En antepecho 6" S.N.P. (1 linea) 6" - 3/8" @ 0.20m</t>
  </si>
  <si>
    <t>TERMINACION DE SUPERFICIE - CONSTRUCCION DE NICHOS (321 Unds)</t>
  </si>
  <si>
    <t>Fraguache</t>
  </si>
  <si>
    <t>Pañete</t>
  </si>
  <si>
    <t>Cantos</t>
  </si>
  <si>
    <t>Cosrnisa en borde superior antepecho</t>
  </si>
  <si>
    <t>Fino de techo</t>
  </si>
  <si>
    <t>Zabaleta</t>
  </si>
  <si>
    <t>PINTURA - CONSTRUCCION DE NICHOS (321 Unds)</t>
  </si>
  <si>
    <t>Acrilica base</t>
  </si>
  <si>
    <t>Acrilica superior ( Dos manos)</t>
  </si>
  <si>
    <t>TERMINACION DE SUPERFICIE - CONSTRUCCION DE OFICINA EN CEMENTERIO</t>
  </si>
  <si>
    <t>Antepecho</t>
  </si>
  <si>
    <t>Mocheta</t>
  </si>
  <si>
    <t>Fino</t>
  </si>
  <si>
    <t>PISOS - COSNTRUCCION DE OFICINA EN CEMENTERIO</t>
  </si>
  <si>
    <t>Ceramica en area de oficina y terraza</t>
  </si>
  <si>
    <t>Zocalo en area de oficina y terraza</t>
  </si>
  <si>
    <t>PINTURA - COSNTRUCCION DE OFICINA EN CEMENTERIO</t>
  </si>
  <si>
    <t>INSTALACIONES SANITARIAS - CONSTRUCCION DE OFICINA EN CEMENTERIO</t>
  </si>
  <si>
    <t>Inodoros sencillos</t>
  </si>
  <si>
    <t>Lavamanos Sencillo</t>
  </si>
  <si>
    <t>Cisterna 4,000 Gls 2.50x3.50x2.00m Caliche</t>
  </si>
  <si>
    <t>Pozo filtrante 8" + camisa 6"x10' , PVC SDR-26, sin bote</t>
  </si>
  <si>
    <t>Camara de inspeccion, caliche, 60x60x60m int.</t>
  </si>
  <si>
    <t>Acero grado 60, 3/8"x 20' (en losa)</t>
  </si>
  <si>
    <t>PUERTAS - COSNTRUCCION DE OFICINA EN CEMENTERIO</t>
  </si>
  <si>
    <t>Polimetal blanca (Incluye instalacion de puerta y llavin)</t>
  </si>
  <si>
    <t>VENTANAS - COSNTRUCCION DE OFICINA EN CEMENTERIO</t>
  </si>
  <si>
    <t>Ventana en cristal y aluminio</t>
  </si>
  <si>
    <t>LIMPIEZA FINAL</t>
  </si>
  <si>
    <t>Limpieza Final</t>
  </si>
  <si>
    <t>GASTOS INDIRECTOS</t>
  </si>
  <si>
    <t>Seguro y Fianza</t>
  </si>
  <si>
    <t>Gastos Administrativos</t>
  </si>
  <si>
    <t>Transporte</t>
  </si>
  <si>
    <t>Supervision</t>
  </si>
  <si>
    <t>Fondo de Pensiones (Ley 6-86)</t>
  </si>
  <si>
    <t>CODIA</t>
  </si>
  <si>
    <t>ITBIS (18% de la Direccion Tecnica)</t>
  </si>
  <si>
    <t xml:space="preserve">TOTAL GENERAL                                                                        </t>
  </si>
  <si>
    <t>RD$</t>
  </si>
  <si>
    <t>P.A.</t>
  </si>
  <si>
    <t>P2</t>
  </si>
  <si>
    <t>Und</t>
  </si>
  <si>
    <t>M2</t>
  </si>
  <si>
    <t>Ml</t>
  </si>
  <si>
    <t>M3</t>
  </si>
  <si>
    <t>dias</t>
  </si>
  <si>
    <t>Unid</t>
  </si>
  <si>
    <t>Pozo Tubular</t>
  </si>
  <si>
    <t>GARITA</t>
  </si>
  <si>
    <t>Construccion de Garita 6.30M2</t>
  </si>
  <si>
    <t>ASFALTADO</t>
  </si>
  <si>
    <t>Asfaltado y depuracion de las vias del proyecto 1,565 ML</t>
  </si>
  <si>
    <t>CAPILLA</t>
  </si>
  <si>
    <t xml:space="preserve">Construccion de capilla </t>
  </si>
  <si>
    <t>P. UNIT.</t>
  </si>
  <si>
    <t>TOTAL</t>
  </si>
  <si>
    <t>P.A</t>
  </si>
  <si>
    <t>qq</t>
  </si>
  <si>
    <t>Imprevistos</t>
  </si>
  <si>
    <t xml:space="preserve"> </t>
  </si>
  <si>
    <t>NO.</t>
  </si>
  <si>
    <t>CANT.</t>
  </si>
  <si>
    <t>UD</t>
  </si>
  <si>
    <r>
      <t>M3</t>
    </r>
    <r>
      <rPr>
        <sz val="11"/>
        <color theme="1"/>
        <rFont val="Calibri"/>
        <family val="2"/>
        <scheme val="minor"/>
      </rPr>
      <t/>
    </r>
  </si>
  <si>
    <t>Dirección Técnica y Responsabilidad Administrativa</t>
  </si>
  <si>
    <t>%</t>
  </si>
  <si>
    <t xml:space="preserve">PROCESO DE REFERENCIA: AYTO. TERRENAS-CCC-CP-2026-0001 </t>
  </si>
  <si>
    <t>“CONSTRUCCIÓN DE CEMENTERIO EN EL MUNICIPIO”</t>
  </si>
  <si>
    <t xml:space="preserve">En platea de fondo E=0.20m, 3/8"@0.20 m en A.D. con ligadora hormigon - 1:2:4 </t>
  </si>
  <si>
    <t xml:space="preserve">PRESUPUESTO BASE </t>
  </si>
  <si>
    <t>En losa de nichos E=0.10m, 3/8"@0.20 m en A.D. hormigon - 1:2:4 con ligadora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</si>
</sst>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RD$&quot;* #,##0.00_);_(&quot;RD$&quot;* \(#,##0.00\);_(&quot;RD$&quot;* &quot;-&quot;??_);_(@_)"/>
    <numFmt numFmtId="167" formatCode="&quot;RD$&quot;#,##0.00"/>
  </numFmts>
  <fonts count="1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sz val="12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u/>
      <sz val="16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FFCC99"/>
      </patternFill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0" fontId="0" fillId="0" borderId="0" xfId="0" applyNumberFormat="1" applyAlignment="1">
      <alignment horizontal="left" vertical="top"/>
    </xf>
    <xf numFmtId="0" fontId="3" fillId="0" borderId="0" xfId="0" applyFont="1" applyAlignment="1">
      <alignment horizontal="left" vertical="top"/>
    </xf>
    <xf numFmtId="0" fontId="6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4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6" fillId="0" borderId="0" xfId="0" applyNumberFormat="1" applyFont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44" fontId="8" fillId="2" borderId="4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 wrapText="1"/>
    </xf>
    <xf numFmtId="2" fontId="4" fillId="0" borderId="4" xfId="0" applyNumberFormat="1" applyFont="1" applyBorder="1" applyAlignment="1">
      <alignment horizontal="center" vertical="center" shrinkToFit="1"/>
    </xf>
    <xf numFmtId="4" fontId="6" fillId="0" borderId="4" xfId="0" applyNumberFormat="1" applyFont="1" applyBorder="1" applyAlignment="1">
      <alignment horizontal="center" vertical="center" shrinkToFit="1"/>
    </xf>
    <xf numFmtId="2" fontId="6" fillId="0" borderId="4" xfId="0" applyNumberFormat="1" applyFont="1" applyBorder="1" applyAlignment="1">
      <alignment horizontal="center" vertical="center" shrinkToFit="1"/>
    </xf>
    <xf numFmtId="44" fontId="6" fillId="0" borderId="1" xfId="0" applyNumberFormat="1" applyFont="1" applyBorder="1" applyAlignment="1">
      <alignment horizontal="center" vertical="center" shrinkToFit="1"/>
    </xf>
    <xf numFmtId="44" fontId="6" fillId="0" borderId="2" xfId="0" applyNumberFormat="1" applyFont="1" applyBorder="1" applyAlignment="1">
      <alignment horizontal="center" vertical="center" shrinkToFit="1"/>
    </xf>
    <xf numFmtId="44" fontId="6" fillId="0" borderId="3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shrinkToFit="1"/>
    </xf>
    <xf numFmtId="44" fontId="8" fillId="0" borderId="4" xfId="0" applyNumberFormat="1" applyFont="1" applyBorder="1" applyAlignment="1">
      <alignment horizontal="center" vertical="center" shrinkToFit="1"/>
    </xf>
    <xf numFmtId="44" fontId="6" fillId="0" borderId="4" xfId="0" applyNumberFormat="1" applyFont="1" applyBorder="1" applyAlignment="1">
      <alignment horizontal="center" vertical="center" shrinkToFit="1"/>
    </xf>
    <xf numFmtId="4" fontId="8" fillId="0" borderId="4" xfId="0" applyNumberFormat="1" applyFont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4" fontId="6" fillId="0" borderId="4" xfId="0" applyNumberFormat="1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shrinkToFit="1"/>
    </xf>
    <xf numFmtId="2" fontId="4" fillId="0" borderId="2" xfId="0" applyNumberFormat="1" applyFont="1" applyBorder="1" applyAlignment="1">
      <alignment horizontal="center" vertical="center" shrinkToFit="1"/>
    </xf>
    <xf numFmtId="2" fontId="4" fillId="0" borderId="3" xfId="0" applyNumberFormat="1" applyFont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wrapText="1"/>
    </xf>
    <xf numFmtId="167" fontId="8" fillId="0" borderId="4" xfId="0" applyNumberFormat="1" applyFont="1" applyBorder="1" applyAlignment="1">
      <alignment horizontal="center" vertical="center" shrinkToFit="1"/>
    </xf>
    <xf numFmtId="44" fontId="6" fillId="0" borderId="4" xfId="0" applyNumberFormat="1" applyFont="1" applyBorder="1" applyAlignment="1">
      <alignment horizontal="center" vertical="center" shrinkToFit="1"/>
    </xf>
    <xf numFmtId="44" fontId="8" fillId="3" borderId="4" xfId="0" applyNumberFormat="1" applyFont="1" applyFill="1" applyBorder="1" applyAlignment="1">
      <alignment horizontal="center" vertical="center" shrinkToFit="1"/>
    </xf>
    <xf numFmtId="44" fontId="6" fillId="0" borderId="1" xfId="0" applyNumberFormat="1" applyFont="1" applyBorder="1" applyAlignment="1">
      <alignment horizontal="center" vertical="center" wrapText="1"/>
    </xf>
    <xf numFmtId="44" fontId="6" fillId="0" borderId="3" xfId="0" applyNumberFormat="1" applyFont="1" applyBorder="1" applyAlignment="1">
      <alignment horizontal="center" vertical="center" wrapText="1"/>
    </xf>
    <xf numFmtId="44" fontId="8" fillId="4" borderId="1" xfId="0" applyNumberFormat="1" applyFont="1" applyFill="1" applyBorder="1" applyAlignment="1">
      <alignment horizontal="center" vertical="center" shrinkToFit="1"/>
    </xf>
    <xf numFmtId="44" fontId="8" fillId="4" borderId="2" xfId="0" applyNumberFormat="1" applyFont="1" applyFill="1" applyBorder="1" applyAlignment="1">
      <alignment horizontal="center" vertical="center" shrinkToFit="1"/>
    </xf>
    <xf numFmtId="44" fontId="8" fillId="4" borderId="3" xfId="0" applyNumberFormat="1" applyFont="1" applyFill="1" applyBorder="1" applyAlignment="1">
      <alignment horizontal="center" vertical="center" shrinkToFit="1"/>
    </xf>
    <xf numFmtId="44" fontId="4" fillId="0" borderId="5" xfId="0" applyNumberFormat="1" applyFont="1" applyBorder="1" applyAlignment="1">
      <alignment horizontal="center" vertical="center"/>
    </xf>
    <xf numFmtId="44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81280</xdr:colOff>
      <xdr:row>0</xdr:row>
      <xdr:rowOff>30480</xdr:rowOff>
    </xdr:from>
    <xdr:to>
      <xdr:col>5</xdr:col>
      <xdr:colOff>254000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54CA6A-5AA8-692D-2B08-95AE71A92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9920" y="30480"/>
          <a:ext cx="1137920" cy="1090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5933C-1C72-4471-8D87-96F5AB2A3ACB}">
  <sheetPr>
    <pageSetUpPr fitToPage="1"/>
  </sheetPr>
  <dimension ref="B1:N121"/>
  <sheetViews>
    <sheetView tabSelected="1" topLeftCell="A93" zoomScale="125" zoomScaleNormal="80" workbookViewId="0">
      <selection activeCell="C46" sqref="C46"/>
    </sheetView>
  </sheetViews>
  <sheetFormatPr baseColWidth="10" defaultColWidth="8.796875" defaultRowHeight="16" x14ac:dyDescent="0.15"/>
  <cols>
    <col min="2" max="2" width="5.796875" style="7" customWidth="1"/>
    <col min="3" max="3" width="54" style="38" customWidth="1"/>
    <col min="4" max="4" width="9.3984375" style="12" customWidth="1"/>
    <col min="5" max="5" width="5.796875" style="12" customWidth="1"/>
    <col min="6" max="6" width="15.19921875" style="13" customWidth="1"/>
    <col min="7" max="7" width="17.3984375" style="14" customWidth="1"/>
    <col min="8" max="8" width="16.19921875" style="14" customWidth="1"/>
    <col min="9" max="9" width="2.59765625" style="13" customWidth="1"/>
    <col min="10" max="10" width="8.796875" style="7"/>
    <col min="14" max="14" width="10" bestFit="1" customWidth="1"/>
  </cols>
  <sheetData>
    <row r="1" spans="2:9" x14ac:dyDescent="0.15">
      <c r="H1" s="54"/>
      <c r="I1" s="54"/>
    </row>
    <row r="2" spans="2:9" x14ac:dyDescent="0.15">
      <c r="H2" s="54"/>
      <c r="I2" s="54"/>
    </row>
    <row r="3" spans="2:9" x14ac:dyDescent="0.15">
      <c r="H3" s="54"/>
      <c r="I3" s="54"/>
    </row>
    <row r="4" spans="2:9" x14ac:dyDescent="0.15">
      <c r="B4" s="7" t="s">
        <v>89</v>
      </c>
      <c r="H4" s="54"/>
      <c r="I4" s="54"/>
    </row>
    <row r="5" spans="2:9" x14ac:dyDescent="0.15">
      <c r="H5" s="54"/>
      <c r="I5" s="54"/>
    </row>
    <row r="6" spans="2:9" x14ac:dyDescent="0.15">
      <c r="H6" s="54"/>
      <c r="I6" s="54"/>
    </row>
    <row r="7" spans="2:9" x14ac:dyDescent="0.15">
      <c r="B7" s="39" t="s">
        <v>97</v>
      </c>
      <c r="C7" s="39"/>
      <c r="D7" s="39"/>
      <c r="E7" s="39"/>
      <c r="F7" s="39"/>
      <c r="G7" s="39"/>
      <c r="H7" s="39"/>
      <c r="I7" s="39"/>
    </row>
    <row r="8" spans="2:9" x14ac:dyDescent="0.15">
      <c r="B8" s="39" t="s">
        <v>96</v>
      </c>
      <c r="C8" s="39"/>
      <c r="D8" s="39"/>
      <c r="E8" s="39"/>
      <c r="F8" s="39"/>
      <c r="G8" s="39"/>
      <c r="H8" s="39"/>
      <c r="I8" s="39"/>
    </row>
    <row r="9" spans="2:9" x14ac:dyDescent="0.15">
      <c r="H9" s="54"/>
      <c r="I9" s="54"/>
    </row>
    <row r="10" spans="2:9" ht="20" x14ac:dyDescent="0.15">
      <c r="C10" s="40" t="s">
        <v>99</v>
      </c>
      <c r="D10" s="40"/>
      <c r="E10" s="40"/>
      <c r="F10" s="40"/>
      <c r="G10" s="40"/>
      <c r="H10" s="40"/>
      <c r="I10" s="40"/>
    </row>
    <row r="11" spans="2:9" ht="15" customHeight="1" x14ac:dyDescent="0.15">
      <c r="C11" s="37"/>
      <c r="D11" s="8"/>
      <c r="E11" s="8"/>
      <c r="F11" s="8"/>
      <c r="G11" s="9"/>
      <c r="H11" s="53"/>
      <c r="I11" s="53"/>
    </row>
    <row r="12" spans="2:9" ht="13.5" customHeight="1" x14ac:dyDescent="0.15">
      <c r="B12" s="15" t="s">
        <v>90</v>
      </c>
      <c r="C12" s="16" t="s">
        <v>0</v>
      </c>
      <c r="D12" s="16" t="s">
        <v>91</v>
      </c>
      <c r="E12" s="16" t="s">
        <v>92</v>
      </c>
      <c r="F12" s="16" t="s">
        <v>84</v>
      </c>
      <c r="G12" s="17" t="s">
        <v>1</v>
      </c>
      <c r="H12" s="44" t="s">
        <v>85</v>
      </c>
      <c r="I12" s="44"/>
    </row>
    <row r="13" spans="2:9" ht="13.5" customHeight="1" x14ac:dyDescent="0.15">
      <c r="B13" s="18">
        <v>1</v>
      </c>
      <c r="C13" s="19" t="s">
        <v>3</v>
      </c>
      <c r="D13" s="5"/>
      <c r="E13" s="5"/>
      <c r="F13" s="6"/>
      <c r="G13" s="45">
        <f>G14+G15+G16+G17+G18</f>
        <v>406751.78999999992</v>
      </c>
      <c r="H13" s="45"/>
      <c r="I13" s="45"/>
    </row>
    <row r="14" spans="2:9" ht="13.5" customHeight="1" x14ac:dyDescent="0.15">
      <c r="B14" s="20">
        <v>1.01</v>
      </c>
      <c r="C14" s="4" t="s">
        <v>4</v>
      </c>
      <c r="D14" s="20">
        <v>1</v>
      </c>
      <c r="E14" s="6" t="s">
        <v>76</v>
      </c>
      <c r="F14" s="21">
        <v>25000</v>
      </c>
      <c r="G14" s="46">
        <f>D14*F14</f>
        <v>25000</v>
      </c>
      <c r="H14" s="46"/>
      <c r="I14" s="46"/>
    </row>
    <row r="15" spans="2:9" ht="13.5" customHeight="1" x14ac:dyDescent="0.15">
      <c r="B15" s="20">
        <v>1.02</v>
      </c>
      <c r="C15" s="4" t="s">
        <v>5</v>
      </c>
      <c r="D15" s="20">
        <v>6204.4</v>
      </c>
      <c r="E15" s="6" t="s">
        <v>72</v>
      </c>
      <c r="F15" s="21">
        <v>42.98</v>
      </c>
      <c r="G15" s="46">
        <f t="shared" ref="G15:G18" si="0">D15*F15</f>
        <v>266665.11199999996</v>
      </c>
      <c r="H15" s="46"/>
      <c r="I15" s="46"/>
    </row>
    <row r="16" spans="2:9" ht="13.5" customHeight="1" x14ac:dyDescent="0.15">
      <c r="B16" s="20">
        <v>1.03</v>
      </c>
      <c r="C16" s="4" t="s">
        <v>6</v>
      </c>
      <c r="D16" s="20">
        <v>222.04</v>
      </c>
      <c r="E16" s="6" t="s">
        <v>73</v>
      </c>
      <c r="F16" s="21">
        <v>79.2</v>
      </c>
      <c r="G16" s="46">
        <f t="shared" si="0"/>
        <v>17585.567999999999</v>
      </c>
      <c r="H16" s="46"/>
      <c r="I16" s="46"/>
    </row>
    <row r="17" spans="2:14" ht="13.5" customHeight="1" x14ac:dyDescent="0.15">
      <c r="B17" s="20">
        <v>1.04</v>
      </c>
      <c r="C17" s="4" t="s">
        <v>7</v>
      </c>
      <c r="D17" s="20">
        <v>5</v>
      </c>
      <c r="E17" s="6" t="s">
        <v>75</v>
      </c>
      <c r="F17" s="22">
        <v>12000</v>
      </c>
      <c r="G17" s="46">
        <f t="shared" si="0"/>
        <v>60000</v>
      </c>
      <c r="H17" s="46"/>
      <c r="I17" s="46"/>
    </row>
    <row r="18" spans="2:14" ht="13.5" customHeight="1" x14ac:dyDescent="0.15">
      <c r="B18" s="20">
        <v>1.05</v>
      </c>
      <c r="C18" s="4" t="s">
        <v>8</v>
      </c>
      <c r="D18" s="20">
        <v>1</v>
      </c>
      <c r="E18" s="6" t="s">
        <v>86</v>
      </c>
      <c r="F18" s="22">
        <v>37501.11</v>
      </c>
      <c r="G18" s="46">
        <f t="shared" si="0"/>
        <v>37501.11</v>
      </c>
      <c r="H18" s="46"/>
      <c r="I18" s="46"/>
    </row>
    <row r="19" spans="2:14" ht="13.5" customHeight="1" x14ac:dyDescent="0.15">
      <c r="B19" s="41"/>
      <c r="C19" s="42"/>
      <c r="D19" s="42"/>
      <c r="E19" s="42"/>
      <c r="F19" s="42"/>
      <c r="G19" s="42"/>
      <c r="H19" s="42"/>
      <c r="I19" s="43"/>
    </row>
    <row r="20" spans="2:14" s="1" customFormat="1" ht="13.5" customHeight="1" x14ac:dyDescent="0.15">
      <c r="B20" s="18">
        <v>2</v>
      </c>
      <c r="C20" s="19" t="s">
        <v>9</v>
      </c>
      <c r="D20" s="18"/>
      <c r="E20" s="26"/>
      <c r="F20" s="27"/>
      <c r="G20" s="28">
        <f>G21+G22+G23</f>
        <v>226480.307</v>
      </c>
      <c r="H20" s="28"/>
      <c r="I20" s="28"/>
      <c r="J20" s="10"/>
    </row>
    <row r="21" spans="2:14" ht="13.5" customHeight="1" x14ac:dyDescent="0.15">
      <c r="B21" s="20">
        <f>B20+0.01</f>
        <v>2.0099999999999998</v>
      </c>
      <c r="C21" s="4" t="s">
        <v>10</v>
      </c>
      <c r="D21" s="20">
        <v>54.25</v>
      </c>
      <c r="E21" s="6" t="s">
        <v>74</v>
      </c>
      <c r="F21" s="21">
        <v>501.5</v>
      </c>
      <c r="G21" s="46">
        <f>D21*F21</f>
        <v>27206.375</v>
      </c>
      <c r="H21" s="46"/>
      <c r="I21" s="46"/>
    </row>
    <row r="22" spans="2:14" ht="13.5" customHeight="1" x14ac:dyDescent="0.15">
      <c r="B22" s="20">
        <f t="shared" ref="B22:B31" si="1">B21+0.01</f>
        <v>2.0199999999999996</v>
      </c>
      <c r="C22" s="4" t="s">
        <v>11</v>
      </c>
      <c r="D22" s="20">
        <v>67.5</v>
      </c>
      <c r="E22" s="6" t="s">
        <v>74</v>
      </c>
      <c r="F22" s="21">
        <v>450</v>
      </c>
      <c r="G22" s="46">
        <f t="shared" ref="G22:G23" si="2">D22*F22</f>
        <v>30375</v>
      </c>
      <c r="H22" s="46"/>
      <c r="I22" s="46"/>
    </row>
    <row r="23" spans="2:14" ht="13.5" customHeight="1" x14ac:dyDescent="0.15">
      <c r="B23" s="20">
        <f t="shared" si="1"/>
        <v>2.0299999999999994</v>
      </c>
      <c r="C23" s="4" t="s">
        <v>12</v>
      </c>
      <c r="D23" s="20">
        <v>197.1</v>
      </c>
      <c r="E23" s="6" t="s">
        <v>74</v>
      </c>
      <c r="F23" s="21">
        <v>856.92</v>
      </c>
      <c r="G23" s="46">
        <f t="shared" si="2"/>
        <v>168898.932</v>
      </c>
      <c r="H23" s="46"/>
      <c r="I23" s="46"/>
    </row>
    <row r="24" spans="2:14" ht="13.5" customHeight="1" x14ac:dyDescent="0.15">
      <c r="B24" s="41"/>
      <c r="C24" s="42"/>
      <c r="D24" s="42"/>
      <c r="E24" s="42"/>
      <c r="F24" s="42"/>
      <c r="G24" s="42"/>
      <c r="H24" s="42"/>
      <c r="I24" s="43"/>
    </row>
    <row r="25" spans="2:14" ht="13.5" customHeight="1" x14ac:dyDescent="0.15">
      <c r="B25" s="18">
        <v>3</v>
      </c>
      <c r="C25" s="19" t="s">
        <v>13</v>
      </c>
      <c r="D25" s="18"/>
      <c r="E25" s="26"/>
      <c r="F25" s="30"/>
      <c r="G25" s="28">
        <f>G26+G27</f>
        <v>234289.728</v>
      </c>
      <c r="H25" s="28"/>
      <c r="I25" s="28"/>
    </row>
    <row r="26" spans="2:14" ht="13.5" customHeight="1" x14ac:dyDescent="0.15">
      <c r="B26" s="20">
        <f>B25+0.01</f>
        <v>3.01</v>
      </c>
      <c r="C26" s="4" t="s">
        <v>14</v>
      </c>
      <c r="D26" s="20">
        <v>108.05</v>
      </c>
      <c r="E26" s="6" t="s">
        <v>74</v>
      </c>
      <c r="F26" s="21">
        <v>930.96</v>
      </c>
      <c r="G26" s="46">
        <f>D26*F26</f>
        <v>100590.228</v>
      </c>
      <c r="H26" s="46"/>
      <c r="I26" s="46"/>
    </row>
    <row r="27" spans="2:14" ht="13.5" customHeight="1" x14ac:dyDescent="0.15">
      <c r="B27" s="20">
        <f t="shared" si="1"/>
        <v>3.0199999999999996</v>
      </c>
      <c r="C27" s="4" t="s">
        <v>15</v>
      </c>
      <c r="D27" s="20">
        <v>1314</v>
      </c>
      <c r="E27" s="6" t="s">
        <v>72</v>
      </c>
      <c r="F27" s="21">
        <v>101.75</v>
      </c>
      <c r="G27" s="46">
        <f>D27*F27</f>
        <v>133699.5</v>
      </c>
      <c r="H27" s="46"/>
      <c r="I27" s="46"/>
    </row>
    <row r="28" spans="2:14" ht="13.5" customHeight="1" x14ac:dyDescent="0.15">
      <c r="B28" s="41"/>
      <c r="C28" s="42"/>
      <c r="D28" s="42"/>
      <c r="E28" s="42"/>
      <c r="F28" s="42"/>
      <c r="G28" s="42"/>
      <c r="H28" s="42"/>
      <c r="I28" s="43"/>
    </row>
    <row r="29" spans="2:14" ht="13.5" customHeight="1" x14ac:dyDescent="0.15">
      <c r="B29" s="18">
        <v>4</v>
      </c>
      <c r="C29" s="19" t="s">
        <v>16</v>
      </c>
      <c r="D29" s="18"/>
      <c r="E29" s="26"/>
      <c r="F29" s="30"/>
      <c r="G29" s="28">
        <f>G30+G31</f>
        <v>190600</v>
      </c>
      <c r="H29" s="28"/>
      <c r="I29" s="28"/>
    </row>
    <row r="30" spans="2:14" ht="13.5" customHeight="1" x14ac:dyDescent="0.15">
      <c r="B30" s="20">
        <f>B29+0.01</f>
        <v>4.01</v>
      </c>
      <c r="C30" s="4" t="s">
        <v>17</v>
      </c>
      <c r="D30" s="20">
        <v>17</v>
      </c>
      <c r="E30" s="6" t="s">
        <v>71</v>
      </c>
      <c r="F30" s="21">
        <v>3400</v>
      </c>
      <c r="G30" s="46">
        <f>D30*F30</f>
        <v>57800</v>
      </c>
      <c r="H30" s="46"/>
      <c r="I30" s="46"/>
    </row>
    <row r="31" spans="2:14" ht="13.5" customHeight="1" x14ac:dyDescent="0.15">
      <c r="B31" s="20">
        <f t="shared" si="1"/>
        <v>4.0199999999999996</v>
      </c>
      <c r="C31" s="4" t="s">
        <v>18</v>
      </c>
      <c r="D31" s="20">
        <v>166</v>
      </c>
      <c r="E31" s="6" t="s">
        <v>74</v>
      </c>
      <c r="F31" s="21">
        <v>800</v>
      </c>
      <c r="G31" s="46">
        <f>D31*F31</f>
        <v>132800</v>
      </c>
      <c r="H31" s="46"/>
      <c r="I31" s="46"/>
      <c r="N31" s="2"/>
    </row>
    <row r="32" spans="2:14" ht="13.5" customHeight="1" x14ac:dyDescent="0.15">
      <c r="B32" s="41"/>
      <c r="C32" s="42"/>
      <c r="D32" s="42"/>
      <c r="E32" s="42"/>
      <c r="F32" s="42"/>
      <c r="G32" s="42"/>
      <c r="H32" s="42"/>
      <c r="I32" s="43"/>
    </row>
    <row r="33" spans="2:9" ht="13.5" customHeight="1" x14ac:dyDescent="0.15">
      <c r="B33" s="18">
        <v>5</v>
      </c>
      <c r="C33" s="19" t="s">
        <v>19</v>
      </c>
      <c r="D33" s="18"/>
      <c r="E33" s="26"/>
      <c r="F33" s="30"/>
      <c r="G33" s="28">
        <f>G34</f>
        <v>724032</v>
      </c>
      <c r="H33" s="28"/>
      <c r="I33" s="28"/>
    </row>
    <row r="34" spans="2:9" ht="13.5" customHeight="1" x14ac:dyDescent="0.15">
      <c r="B34" s="20">
        <f>B33+0.01</f>
        <v>5.01</v>
      </c>
      <c r="C34" s="4" t="s">
        <v>20</v>
      </c>
      <c r="D34" s="20">
        <v>226.26</v>
      </c>
      <c r="E34" s="6" t="s">
        <v>70</v>
      </c>
      <c r="F34" s="21">
        <v>3200</v>
      </c>
      <c r="G34" s="46">
        <f>D34*F34</f>
        <v>724032</v>
      </c>
      <c r="H34" s="46"/>
      <c r="I34" s="46"/>
    </row>
    <row r="35" spans="2:9" ht="13.5" customHeight="1" x14ac:dyDescent="0.15">
      <c r="B35" s="41"/>
      <c r="C35" s="42"/>
      <c r="D35" s="42"/>
      <c r="E35" s="42"/>
      <c r="F35" s="42"/>
      <c r="G35" s="42"/>
      <c r="H35" s="42"/>
      <c r="I35" s="43"/>
    </row>
    <row r="36" spans="2:9" ht="13.5" customHeight="1" x14ac:dyDescent="0.15">
      <c r="B36" s="18">
        <v>6</v>
      </c>
      <c r="C36" s="19" t="s">
        <v>21</v>
      </c>
      <c r="D36" s="18"/>
      <c r="E36" s="26"/>
      <c r="F36" s="30"/>
      <c r="G36" s="28">
        <f>G37</f>
        <v>42581.599999999999</v>
      </c>
      <c r="H36" s="28"/>
      <c r="I36" s="28"/>
    </row>
    <row r="37" spans="2:9" ht="13.5" customHeight="1" x14ac:dyDescent="0.15">
      <c r="B37" s="20">
        <f>B36+0.01</f>
        <v>6.01</v>
      </c>
      <c r="C37" s="4" t="s">
        <v>22</v>
      </c>
      <c r="D37" s="20">
        <v>500.96</v>
      </c>
      <c r="E37" s="6" t="s">
        <v>72</v>
      </c>
      <c r="F37" s="21">
        <v>85</v>
      </c>
      <c r="G37" s="46">
        <f>D37*F37</f>
        <v>42581.599999999999</v>
      </c>
      <c r="H37" s="46"/>
      <c r="I37" s="46"/>
    </row>
    <row r="38" spans="2:9" ht="13.5" customHeight="1" x14ac:dyDescent="0.15">
      <c r="B38" s="41"/>
      <c r="C38" s="42"/>
      <c r="D38" s="42"/>
      <c r="E38" s="42"/>
      <c r="F38" s="42"/>
      <c r="G38" s="42"/>
      <c r="H38" s="42"/>
      <c r="I38" s="43"/>
    </row>
    <row r="39" spans="2:9" ht="13.5" customHeight="1" x14ac:dyDescent="0.15">
      <c r="B39" s="18">
        <v>7</v>
      </c>
      <c r="C39" s="19" t="s">
        <v>23</v>
      </c>
      <c r="D39" s="18"/>
      <c r="E39" s="26"/>
      <c r="F39" s="30"/>
      <c r="G39" s="28">
        <f>G40+G41</f>
        <v>1171078.0584</v>
      </c>
      <c r="H39" s="28"/>
      <c r="I39" s="28"/>
    </row>
    <row r="40" spans="2:9" ht="13.5" customHeight="1" x14ac:dyDescent="0.15">
      <c r="B40" s="20">
        <f>B39+0.01</f>
        <v>7.01</v>
      </c>
      <c r="C40" s="4" t="s">
        <v>98</v>
      </c>
      <c r="D40" s="20">
        <v>20.03</v>
      </c>
      <c r="E40" s="6" t="s">
        <v>74</v>
      </c>
      <c r="F40" s="21">
        <v>14957.17</v>
      </c>
      <c r="G40" s="46">
        <f>D40*F40</f>
        <v>299592.1151</v>
      </c>
      <c r="H40" s="46"/>
      <c r="I40" s="46"/>
    </row>
    <row r="41" spans="2:9" ht="13.5" customHeight="1" x14ac:dyDescent="0.15">
      <c r="B41" s="20">
        <f>B40+0.01</f>
        <v>7.02</v>
      </c>
      <c r="C41" s="4" t="s">
        <v>100</v>
      </c>
      <c r="D41" s="20">
        <v>32.99</v>
      </c>
      <c r="E41" s="6" t="s">
        <v>74</v>
      </c>
      <c r="F41" s="21">
        <v>26416.67</v>
      </c>
      <c r="G41" s="23">
        <f>D41*F41</f>
        <v>871485.94330000004</v>
      </c>
      <c r="H41" s="24"/>
      <c r="I41" s="25"/>
    </row>
    <row r="42" spans="2:9" ht="13.5" customHeight="1" x14ac:dyDescent="0.15">
      <c r="B42" s="41"/>
      <c r="C42" s="42"/>
      <c r="D42" s="42"/>
      <c r="E42" s="42"/>
      <c r="F42" s="42"/>
      <c r="G42" s="42"/>
      <c r="H42" s="42"/>
      <c r="I42" s="43"/>
    </row>
    <row r="43" spans="2:9" ht="13.5" customHeight="1" x14ac:dyDescent="0.15">
      <c r="B43" s="18">
        <v>8</v>
      </c>
      <c r="C43" s="19" t="s">
        <v>24</v>
      </c>
      <c r="D43" s="18"/>
      <c r="E43" s="26"/>
      <c r="F43" s="30"/>
      <c r="G43" s="28">
        <f>G44+G45+G46</f>
        <v>2416727.8062000005</v>
      </c>
      <c r="H43" s="28"/>
      <c r="I43" s="28"/>
    </row>
    <row r="44" spans="2:9" ht="13.5" customHeight="1" x14ac:dyDescent="0.15">
      <c r="B44" s="20">
        <f>B43+0.01</f>
        <v>8.01</v>
      </c>
      <c r="C44" s="4" t="s">
        <v>25</v>
      </c>
      <c r="D44" s="20">
        <v>461.91</v>
      </c>
      <c r="E44" s="6" t="s">
        <v>72</v>
      </c>
      <c r="F44" s="21">
        <v>2550.0700000000002</v>
      </c>
      <c r="G44" s="46">
        <f>D44*F44</f>
        <v>1177902.8337000001</v>
      </c>
      <c r="H44" s="46"/>
      <c r="I44" s="29"/>
    </row>
    <row r="45" spans="2:9" ht="13.5" customHeight="1" x14ac:dyDescent="0.15">
      <c r="B45" s="20">
        <f>B44+0.01</f>
        <v>8.02</v>
      </c>
      <c r="C45" s="4" t="s">
        <v>26</v>
      </c>
      <c r="D45" s="20">
        <v>856.35</v>
      </c>
      <c r="E45" s="6" t="s">
        <v>72</v>
      </c>
      <c r="F45" s="21">
        <v>1231.67</v>
      </c>
      <c r="G45" s="46">
        <f t="shared" ref="G45:G46" si="3">D45*F45</f>
        <v>1054740.6045000001</v>
      </c>
      <c r="H45" s="46"/>
      <c r="I45" s="29"/>
    </row>
    <row r="46" spans="2:9" ht="13.5" customHeight="1" x14ac:dyDescent="0.15">
      <c r="B46" s="20">
        <f>B45+0.01</f>
        <v>8.0299999999999994</v>
      </c>
      <c r="C46" s="4" t="s">
        <v>27</v>
      </c>
      <c r="D46" s="20">
        <v>62.4</v>
      </c>
      <c r="E46" s="6" t="s">
        <v>72</v>
      </c>
      <c r="F46" s="21">
        <v>2950.07</v>
      </c>
      <c r="G46" s="46">
        <f t="shared" si="3"/>
        <v>184084.36800000002</v>
      </c>
      <c r="H46" s="46"/>
      <c r="I46" s="29"/>
    </row>
    <row r="47" spans="2:9" ht="13.5" customHeight="1" x14ac:dyDescent="0.15">
      <c r="B47" s="41"/>
      <c r="C47" s="42"/>
      <c r="D47" s="42"/>
      <c r="E47" s="42"/>
      <c r="F47" s="42"/>
      <c r="G47" s="42"/>
      <c r="H47" s="42"/>
      <c r="I47" s="43"/>
    </row>
    <row r="48" spans="2:9" ht="25.75" customHeight="1" x14ac:dyDescent="0.15">
      <c r="B48" s="18">
        <v>9</v>
      </c>
      <c r="C48" s="19" t="s">
        <v>28</v>
      </c>
      <c r="D48" s="5"/>
      <c r="E48" s="5"/>
      <c r="F48" s="6"/>
      <c r="G48" s="28">
        <f>G49+G50+G51+G52+G53+G54</f>
        <v>3064112.4205999998</v>
      </c>
      <c r="H48" s="28"/>
      <c r="I48" s="28"/>
    </row>
    <row r="49" spans="2:9" ht="13.5" customHeight="1" x14ac:dyDescent="0.15">
      <c r="B49" s="20">
        <f>B48+0.01</f>
        <v>9.01</v>
      </c>
      <c r="C49" s="4" t="s">
        <v>29</v>
      </c>
      <c r="D49" s="20">
        <v>2761.33</v>
      </c>
      <c r="E49" s="6" t="s">
        <v>72</v>
      </c>
      <c r="F49" s="21">
        <v>139.09</v>
      </c>
      <c r="G49" s="46">
        <f>D49*F49</f>
        <v>384073.3897</v>
      </c>
      <c r="H49" s="46"/>
      <c r="I49" s="46"/>
    </row>
    <row r="50" spans="2:9" ht="13.5" customHeight="1" x14ac:dyDescent="0.15">
      <c r="B50" s="20">
        <f t="shared" ref="B50:B53" si="4">B49+0.01</f>
        <v>9.02</v>
      </c>
      <c r="C50" s="4" t="s">
        <v>30</v>
      </c>
      <c r="D50" s="20">
        <v>2761.33</v>
      </c>
      <c r="E50" s="6" t="s">
        <v>74</v>
      </c>
      <c r="F50" s="21">
        <v>574.4</v>
      </c>
      <c r="G50" s="46">
        <f t="shared" ref="G50:G54" si="5">D50*F50</f>
        <v>1586107.9519999998</v>
      </c>
      <c r="H50" s="46"/>
      <c r="I50" s="46"/>
    </row>
    <row r="51" spans="2:9" ht="13.5" customHeight="1" x14ac:dyDescent="0.15">
      <c r="B51" s="20">
        <f t="shared" si="4"/>
        <v>9.0299999999999994</v>
      </c>
      <c r="C51" s="4" t="s">
        <v>31</v>
      </c>
      <c r="D51" s="20">
        <v>1628.4</v>
      </c>
      <c r="E51" s="6" t="s">
        <v>74</v>
      </c>
      <c r="F51" s="21">
        <v>213.85</v>
      </c>
      <c r="G51" s="46">
        <f t="shared" si="5"/>
        <v>348233.34</v>
      </c>
      <c r="H51" s="46"/>
      <c r="I51" s="46"/>
    </row>
    <row r="52" spans="2:9" ht="13.5" customHeight="1" x14ac:dyDescent="0.15">
      <c r="B52" s="20">
        <f t="shared" si="4"/>
        <v>9.0399999999999991</v>
      </c>
      <c r="C52" s="4" t="s">
        <v>32</v>
      </c>
      <c r="D52" s="20">
        <v>312.01</v>
      </c>
      <c r="E52" s="6" t="s">
        <v>72</v>
      </c>
      <c r="F52" s="22">
        <v>769.53</v>
      </c>
      <c r="G52" s="46">
        <f t="shared" si="5"/>
        <v>240101.05529999998</v>
      </c>
      <c r="H52" s="46"/>
      <c r="I52" s="46"/>
    </row>
    <row r="53" spans="2:9" ht="13.5" customHeight="1" x14ac:dyDescent="0.15">
      <c r="B53" s="20">
        <f t="shared" si="4"/>
        <v>9.0499999999999989</v>
      </c>
      <c r="C53" s="4" t="s">
        <v>33</v>
      </c>
      <c r="D53" s="20">
        <v>329.87</v>
      </c>
      <c r="E53" s="6" t="s">
        <v>72</v>
      </c>
      <c r="F53" s="21">
        <v>1317.05</v>
      </c>
      <c r="G53" s="46">
        <f t="shared" si="5"/>
        <v>434455.28350000002</v>
      </c>
      <c r="H53" s="46"/>
      <c r="I53" s="46"/>
    </row>
    <row r="54" spans="2:9" ht="13.5" customHeight="1" x14ac:dyDescent="0.15">
      <c r="B54" s="20">
        <f>B53+0.01</f>
        <v>9.0599999999999987</v>
      </c>
      <c r="C54" s="4" t="s">
        <v>34</v>
      </c>
      <c r="D54" s="20">
        <v>312.01</v>
      </c>
      <c r="E54" s="6" t="s">
        <v>93</v>
      </c>
      <c r="F54" s="22">
        <v>228.01</v>
      </c>
      <c r="G54" s="46">
        <f t="shared" si="5"/>
        <v>71141.400099999999</v>
      </c>
      <c r="H54" s="46"/>
      <c r="I54" s="46"/>
    </row>
    <row r="55" spans="2:9" ht="13.5" customHeight="1" x14ac:dyDescent="0.15">
      <c r="B55" s="41"/>
      <c r="C55" s="42"/>
      <c r="D55" s="42"/>
      <c r="E55" s="42"/>
      <c r="F55" s="42"/>
      <c r="G55" s="42"/>
      <c r="H55" s="42"/>
      <c r="I55" s="43"/>
    </row>
    <row r="56" spans="2:9" ht="13.5" customHeight="1" x14ac:dyDescent="0.15">
      <c r="B56" s="18">
        <v>10</v>
      </c>
      <c r="C56" s="19" t="s">
        <v>35</v>
      </c>
      <c r="D56" s="18"/>
      <c r="E56" s="26"/>
      <c r="F56" s="30"/>
      <c r="G56" s="28">
        <f>G57+G58</f>
        <v>959562.17499999993</v>
      </c>
      <c r="H56" s="28"/>
      <c r="I56" s="28"/>
    </row>
    <row r="57" spans="2:9" ht="13.5" customHeight="1" x14ac:dyDescent="0.15">
      <c r="B57" s="20">
        <f>B56+0.01</f>
        <v>10.01</v>
      </c>
      <c r="C57" s="4" t="s">
        <v>36</v>
      </c>
      <c r="D57" s="20">
        <v>2761.33</v>
      </c>
      <c r="E57" s="6" t="s">
        <v>72</v>
      </c>
      <c r="F57" s="21">
        <v>125</v>
      </c>
      <c r="G57" s="46">
        <f>D57*F57</f>
        <v>345166.25</v>
      </c>
      <c r="H57" s="46"/>
      <c r="I57" s="46"/>
    </row>
    <row r="58" spans="2:9" ht="13.5" customHeight="1" x14ac:dyDescent="0.15">
      <c r="B58" s="20">
        <f t="shared" ref="B58" si="6">B57+0.01</f>
        <v>10.02</v>
      </c>
      <c r="C58" s="4" t="s">
        <v>37</v>
      </c>
      <c r="D58" s="20">
        <v>2761.33</v>
      </c>
      <c r="E58" s="6" t="s">
        <v>72</v>
      </c>
      <c r="F58" s="21">
        <v>222.5</v>
      </c>
      <c r="G58" s="46">
        <f>D58*F58</f>
        <v>614395.92499999993</v>
      </c>
      <c r="H58" s="46"/>
      <c r="I58" s="46"/>
    </row>
    <row r="59" spans="2:9" ht="13.5" customHeight="1" x14ac:dyDescent="0.15">
      <c r="B59" s="41"/>
      <c r="C59" s="42"/>
      <c r="D59" s="42"/>
      <c r="E59" s="42"/>
      <c r="F59" s="42"/>
      <c r="G59" s="42"/>
      <c r="H59" s="42"/>
      <c r="I59" s="43"/>
    </row>
    <row r="60" spans="2:9" ht="25.75" customHeight="1" x14ac:dyDescent="0.15">
      <c r="B60" s="18">
        <v>17</v>
      </c>
      <c r="C60" s="19" t="s">
        <v>38</v>
      </c>
      <c r="D60" s="5"/>
      <c r="E60" s="5"/>
      <c r="F60" s="6"/>
      <c r="G60" s="28">
        <f>G61+G62+G63+G64+G65+G67+G66</f>
        <v>330120.32939999999</v>
      </c>
      <c r="H60" s="28"/>
      <c r="I60" s="28"/>
    </row>
    <row r="61" spans="2:9" ht="13.5" customHeight="1" x14ac:dyDescent="0.15">
      <c r="B61" s="20">
        <f>B60+0.01</f>
        <v>17.010000000000002</v>
      </c>
      <c r="C61" s="4" t="s">
        <v>29</v>
      </c>
      <c r="D61" s="20">
        <v>330.38</v>
      </c>
      <c r="E61" s="6" t="s">
        <v>72</v>
      </c>
      <c r="F61" s="21">
        <v>139.09</v>
      </c>
      <c r="G61" s="46">
        <f>D61*F61</f>
        <v>45952.554199999999</v>
      </c>
      <c r="H61" s="46"/>
      <c r="I61" s="46"/>
    </row>
    <row r="62" spans="2:9" ht="13.5" customHeight="1" x14ac:dyDescent="0.15">
      <c r="B62" s="20">
        <f t="shared" ref="B62:B65" si="7">B61+0.01</f>
        <v>17.020000000000003</v>
      </c>
      <c r="C62" s="4" t="s">
        <v>30</v>
      </c>
      <c r="D62" s="20">
        <v>330.38</v>
      </c>
      <c r="E62" s="6" t="s">
        <v>72</v>
      </c>
      <c r="F62" s="21">
        <v>574.4</v>
      </c>
      <c r="G62" s="46">
        <f t="shared" ref="G62:G67" si="8">D62*F62</f>
        <v>189770.272</v>
      </c>
      <c r="H62" s="46"/>
      <c r="I62" s="46"/>
    </row>
    <row r="63" spans="2:9" ht="13.5" customHeight="1" x14ac:dyDescent="0.15">
      <c r="B63" s="20">
        <f t="shared" si="7"/>
        <v>17.030000000000005</v>
      </c>
      <c r="C63" s="4" t="s">
        <v>31</v>
      </c>
      <c r="D63" s="20">
        <v>57.9</v>
      </c>
      <c r="E63" s="6" t="s">
        <v>73</v>
      </c>
      <c r="F63" s="21">
        <v>213.85</v>
      </c>
      <c r="G63" s="46">
        <f t="shared" si="8"/>
        <v>12381.914999999999</v>
      </c>
      <c r="H63" s="46"/>
      <c r="I63" s="46"/>
    </row>
    <row r="64" spans="2:9" ht="13.5" customHeight="1" x14ac:dyDescent="0.15">
      <c r="B64" s="20">
        <f t="shared" si="7"/>
        <v>17.040000000000006</v>
      </c>
      <c r="C64" s="4" t="s">
        <v>34</v>
      </c>
      <c r="D64" s="20">
        <v>34.200000000000003</v>
      </c>
      <c r="E64" s="6" t="s">
        <v>73</v>
      </c>
      <c r="F64" s="21">
        <v>228.01</v>
      </c>
      <c r="G64" s="46">
        <f t="shared" si="8"/>
        <v>7797.942</v>
      </c>
      <c r="H64" s="46"/>
      <c r="I64" s="46"/>
    </row>
    <row r="65" spans="2:9" ht="13.5" customHeight="1" x14ac:dyDescent="0.15">
      <c r="B65" s="20">
        <f t="shared" si="7"/>
        <v>17.050000000000008</v>
      </c>
      <c r="C65" s="4" t="s">
        <v>39</v>
      </c>
      <c r="D65" s="20">
        <v>6.84</v>
      </c>
      <c r="E65" s="6" t="s">
        <v>72</v>
      </c>
      <c r="F65" s="21">
        <v>2850.07</v>
      </c>
      <c r="G65" s="46">
        <f t="shared" si="8"/>
        <v>19494.478800000001</v>
      </c>
      <c r="H65" s="46"/>
      <c r="I65" s="46"/>
    </row>
    <row r="66" spans="2:9" ht="13.5" customHeight="1" x14ac:dyDescent="0.15">
      <c r="B66" s="20">
        <f>B65+0.01</f>
        <v>17.060000000000009</v>
      </c>
      <c r="C66" s="4" t="s">
        <v>40</v>
      </c>
      <c r="D66" s="20">
        <v>5.13</v>
      </c>
      <c r="E66" s="6" t="s">
        <v>72</v>
      </c>
      <c r="F66" s="21">
        <v>115.48</v>
      </c>
      <c r="G66" s="46">
        <f t="shared" si="8"/>
        <v>592.41240000000005</v>
      </c>
      <c r="H66" s="46"/>
      <c r="I66" s="46"/>
    </row>
    <row r="67" spans="2:9" ht="13.5" customHeight="1" x14ac:dyDescent="0.15">
      <c r="B67" s="20">
        <f>B66+0.01</f>
        <v>17.070000000000011</v>
      </c>
      <c r="C67" s="4" t="s">
        <v>41</v>
      </c>
      <c r="D67" s="20">
        <v>41.1</v>
      </c>
      <c r="E67" s="6" t="s">
        <v>72</v>
      </c>
      <c r="F67" s="21">
        <v>1317.05</v>
      </c>
      <c r="G67" s="46">
        <f t="shared" si="8"/>
        <v>54130.754999999997</v>
      </c>
      <c r="H67" s="46"/>
      <c r="I67" s="46"/>
    </row>
    <row r="68" spans="2:9" ht="13.5" customHeight="1" x14ac:dyDescent="0.15">
      <c r="B68" s="41"/>
      <c r="C68" s="42"/>
      <c r="D68" s="42"/>
      <c r="E68" s="42"/>
      <c r="F68" s="42"/>
      <c r="G68" s="42"/>
      <c r="H68" s="42"/>
      <c r="I68" s="43"/>
    </row>
    <row r="69" spans="2:9" ht="12.5" customHeight="1" x14ac:dyDescent="0.15">
      <c r="B69" s="18">
        <v>18</v>
      </c>
      <c r="C69" s="19" t="s">
        <v>42</v>
      </c>
      <c r="D69" s="18"/>
      <c r="E69" s="26"/>
      <c r="F69" s="30"/>
      <c r="G69" s="28">
        <f>G70+G71</f>
        <v>482184.85800000001</v>
      </c>
      <c r="H69" s="28"/>
      <c r="I69" s="28"/>
    </row>
    <row r="70" spans="2:9" ht="13.5" customHeight="1" x14ac:dyDescent="0.15">
      <c r="B70" s="20">
        <f>B69+0.01</f>
        <v>18.010000000000002</v>
      </c>
      <c r="C70" s="4" t="s">
        <v>43</v>
      </c>
      <c r="D70" s="20">
        <v>178.62</v>
      </c>
      <c r="E70" s="6" t="s">
        <v>72</v>
      </c>
      <c r="F70" s="21">
        <v>2525.9</v>
      </c>
      <c r="G70" s="46">
        <f>D70*F70</f>
        <v>451176.25800000003</v>
      </c>
      <c r="H70" s="46"/>
      <c r="I70" s="46"/>
    </row>
    <row r="71" spans="2:9" ht="13.5" customHeight="1" x14ac:dyDescent="0.15">
      <c r="B71" s="20">
        <f>B70+0.01</f>
        <v>18.020000000000003</v>
      </c>
      <c r="C71" s="4" t="s">
        <v>44</v>
      </c>
      <c r="D71" s="20">
        <v>69</v>
      </c>
      <c r="E71" s="6" t="s">
        <v>73</v>
      </c>
      <c r="F71" s="21">
        <v>449.4</v>
      </c>
      <c r="G71" s="46">
        <f>D71*F71</f>
        <v>31008.6</v>
      </c>
      <c r="H71" s="46"/>
      <c r="I71" s="46"/>
    </row>
    <row r="72" spans="2:9" ht="13.5" customHeight="1" x14ac:dyDescent="0.15">
      <c r="B72" s="20"/>
      <c r="C72" s="4"/>
      <c r="D72" s="20"/>
      <c r="E72" s="6"/>
      <c r="F72" s="22"/>
      <c r="G72" s="29"/>
      <c r="H72" s="29"/>
      <c r="I72" s="29"/>
    </row>
    <row r="73" spans="2:9" ht="13.5" customHeight="1" x14ac:dyDescent="0.15">
      <c r="B73" s="18">
        <v>19</v>
      </c>
      <c r="C73" s="19" t="s">
        <v>45</v>
      </c>
      <c r="D73" s="18"/>
      <c r="E73" s="26"/>
      <c r="F73" s="30"/>
      <c r="G73" s="28">
        <f>G74+G75</f>
        <v>114807.05</v>
      </c>
      <c r="H73" s="28"/>
      <c r="I73" s="28"/>
    </row>
    <row r="74" spans="2:9" ht="13.5" customHeight="1" x14ac:dyDescent="0.15">
      <c r="B74" s="20">
        <f>B73+0.01</f>
        <v>19.010000000000002</v>
      </c>
      <c r="C74" s="4" t="s">
        <v>36</v>
      </c>
      <c r="D74" s="20">
        <v>330.38</v>
      </c>
      <c r="E74" s="6" t="s">
        <v>72</v>
      </c>
      <c r="F74" s="21">
        <v>125</v>
      </c>
      <c r="G74" s="46">
        <f>D74*F74</f>
        <v>41297.5</v>
      </c>
      <c r="H74" s="46"/>
      <c r="I74" s="46"/>
    </row>
    <row r="75" spans="2:9" ht="13.5" customHeight="1" x14ac:dyDescent="0.15">
      <c r="B75" s="20">
        <f t="shared" ref="B75" si="9">B74+0.01</f>
        <v>19.020000000000003</v>
      </c>
      <c r="C75" s="4" t="s">
        <v>37</v>
      </c>
      <c r="D75" s="20">
        <v>330.38</v>
      </c>
      <c r="E75" s="6" t="s">
        <v>72</v>
      </c>
      <c r="F75" s="21">
        <v>222.5</v>
      </c>
      <c r="G75" s="46">
        <f>D75*F75</f>
        <v>73509.55</v>
      </c>
      <c r="H75" s="46"/>
      <c r="I75" s="46"/>
    </row>
    <row r="76" spans="2:9" ht="13.5" customHeight="1" x14ac:dyDescent="0.15">
      <c r="B76" s="41"/>
      <c r="C76" s="42"/>
      <c r="D76" s="42"/>
      <c r="E76" s="42"/>
      <c r="F76" s="42"/>
      <c r="G76" s="42"/>
      <c r="H76" s="42"/>
      <c r="I76" s="43"/>
    </row>
    <row r="77" spans="2:9" ht="25.75" customHeight="1" x14ac:dyDescent="0.15">
      <c r="B77" s="18">
        <v>20</v>
      </c>
      <c r="C77" s="19" t="s">
        <v>46</v>
      </c>
      <c r="D77" s="5"/>
      <c r="E77" s="5"/>
      <c r="F77" s="6"/>
      <c r="G77" s="28">
        <f>G78+G79+G80+G81+G82+G83+G84</f>
        <v>618516.38</v>
      </c>
      <c r="H77" s="28"/>
      <c r="I77" s="28"/>
    </row>
    <row r="78" spans="2:9" ht="13.5" customHeight="1" x14ac:dyDescent="0.15">
      <c r="B78" s="20">
        <f>B77+0.01</f>
        <v>20.010000000000002</v>
      </c>
      <c r="C78" s="4" t="s">
        <v>47</v>
      </c>
      <c r="D78" s="20">
        <v>6</v>
      </c>
      <c r="E78" s="6" t="s">
        <v>71</v>
      </c>
      <c r="F78" s="21">
        <v>16961.86</v>
      </c>
      <c r="G78" s="46">
        <f>D78*F78</f>
        <v>101771.16</v>
      </c>
      <c r="H78" s="46"/>
      <c r="I78" s="46"/>
    </row>
    <row r="79" spans="2:9" ht="13.5" customHeight="1" x14ac:dyDescent="0.15">
      <c r="B79" s="20">
        <f t="shared" ref="B79:B82" si="10">B78+0.01</f>
        <v>20.020000000000003</v>
      </c>
      <c r="C79" s="4" t="s">
        <v>48</v>
      </c>
      <c r="D79" s="20">
        <v>6</v>
      </c>
      <c r="E79" s="6" t="s">
        <v>71</v>
      </c>
      <c r="F79" s="21">
        <v>7404.4</v>
      </c>
      <c r="G79" s="46">
        <f t="shared" ref="G79:G84" si="11">D79*F79</f>
        <v>44426.399999999994</v>
      </c>
      <c r="H79" s="46"/>
      <c r="I79" s="46"/>
    </row>
    <row r="80" spans="2:9" ht="13.5" customHeight="1" x14ac:dyDescent="0.15">
      <c r="B80" s="20">
        <f t="shared" si="10"/>
        <v>20.030000000000005</v>
      </c>
      <c r="C80" s="4" t="s">
        <v>77</v>
      </c>
      <c r="D80" s="20">
        <v>1</v>
      </c>
      <c r="E80" s="6" t="s">
        <v>69</v>
      </c>
      <c r="F80" s="21">
        <v>220000</v>
      </c>
      <c r="G80" s="46">
        <f t="shared" si="11"/>
        <v>220000</v>
      </c>
      <c r="H80" s="46"/>
      <c r="I80" s="46"/>
    </row>
    <row r="81" spans="2:9" ht="13.5" customHeight="1" x14ac:dyDescent="0.15">
      <c r="B81" s="20">
        <f t="shared" si="10"/>
        <v>20.040000000000006</v>
      </c>
      <c r="C81" s="4" t="s">
        <v>49</v>
      </c>
      <c r="D81" s="20">
        <v>1</v>
      </c>
      <c r="E81" s="6" t="s">
        <v>71</v>
      </c>
      <c r="F81" s="21">
        <v>185748.31</v>
      </c>
      <c r="G81" s="46">
        <f t="shared" si="11"/>
        <v>185748.31</v>
      </c>
      <c r="H81" s="46"/>
      <c r="I81" s="46"/>
    </row>
    <row r="82" spans="2:9" ht="13.5" customHeight="1" x14ac:dyDescent="0.15">
      <c r="B82" s="20">
        <f t="shared" si="10"/>
        <v>20.050000000000008</v>
      </c>
      <c r="C82" s="4" t="s">
        <v>50</v>
      </c>
      <c r="D82" s="20">
        <v>1</v>
      </c>
      <c r="E82" s="6" t="s">
        <v>71</v>
      </c>
      <c r="F82" s="21">
        <v>40500</v>
      </c>
      <c r="G82" s="46">
        <f t="shared" si="11"/>
        <v>40500</v>
      </c>
      <c r="H82" s="46"/>
      <c r="I82" s="46"/>
    </row>
    <row r="83" spans="2:9" ht="13.5" customHeight="1" x14ac:dyDescent="0.15">
      <c r="B83" s="20">
        <f>B82+0.01</f>
        <v>20.060000000000009</v>
      </c>
      <c r="C83" s="4" t="s">
        <v>51</v>
      </c>
      <c r="D83" s="20">
        <v>3</v>
      </c>
      <c r="E83" s="6" t="s">
        <v>71</v>
      </c>
      <c r="F83" s="21">
        <v>6500</v>
      </c>
      <c r="G83" s="46">
        <f t="shared" si="11"/>
        <v>19500</v>
      </c>
      <c r="H83" s="46"/>
      <c r="I83" s="46"/>
    </row>
    <row r="84" spans="2:9" ht="13.5" customHeight="1" x14ac:dyDescent="0.15">
      <c r="B84" s="20">
        <f>B83+0.01</f>
        <v>20.070000000000011</v>
      </c>
      <c r="C84" s="4" t="s">
        <v>52</v>
      </c>
      <c r="D84" s="20">
        <v>1</v>
      </c>
      <c r="E84" s="6" t="s">
        <v>87</v>
      </c>
      <c r="F84" s="21">
        <v>6570.51</v>
      </c>
      <c r="G84" s="46">
        <f t="shared" si="11"/>
        <v>6570.51</v>
      </c>
      <c r="H84" s="46"/>
      <c r="I84" s="46"/>
    </row>
    <row r="85" spans="2:9" ht="13.5" customHeight="1" x14ac:dyDescent="0.15">
      <c r="B85" s="41"/>
      <c r="C85" s="42"/>
      <c r="D85" s="42"/>
      <c r="E85" s="42"/>
      <c r="F85" s="42"/>
      <c r="G85" s="42"/>
      <c r="H85" s="42"/>
      <c r="I85" s="43"/>
    </row>
    <row r="86" spans="2:9" ht="12.5" customHeight="1" x14ac:dyDescent="0.15">
      <c r="B86" s="18">
        <v>21</v>
      </c>
      <c r="C86" s="19" t="s">
        <v>53</v>
      </c>
      <c r="D86" s="18"/>
      <c r="E86" s="26"/>
      <c r="F86" s="30"/>
      <c r="G86" s="28">
        <f>G87</f>
        <v>72000</v>
      </c>
      <c r="H86" s="28"/>
      <c r="I86" s="28"/>
    </row>
    <row r="87" spans="2:9" ht="13.5" customHeight="1" x14ac:dyDescent="0.15">
      <c r="B87" s="20">
        <f>B86+0.01</f>
        <v>21.01</v>
      </c>
      <c r="C87" s="4" t="s">
        <v>54</v>
      </c>
      <c r="D87" s="20">
        <v>6</v>
      </c>
      <c r="E87" s="6" t="s">
        <v>71</v>
      </c>
      <c r="F87" s="21">
        <v>12000</v>
      </c>
      <c r="G87" s="46">
        <f>D87*F87</f>
        <v>72000</v>
      </c>
      <c r="H87" s="46"/>
      <c r="I87" s="46"/>
    </row>
    <row r="88" spans="2:9" ht="13.5" customHeight="1" x14ac:dyDescent="0.15">
      <c r="B88" s="41"/>
      <c r="C88" s="42"/>
      <c r="D88" s="42"/>
      <c r="E88" s="42"/>
      <c r="F88" s="42"/>
      <c r="G88" s="42"/>
      <c r="H88" s="42"/>
      <c r="I88" s="43"/>
    </row>
    <row r="89" spans="2:9" ht="12.5" customHeight="1" x14ac:dyDescent="0.15">
      <c r="B89" s="18">
        <v>22</v>
      </c>
      <c r="C89" s="19" t="s">
        <v>55</v>
      </c>
      <c r="D89" s="18"/>
      <c r="E89" s="26"/>
      <c r="F89" s="30"/>
      <c r="G89" s="28">
        <f>G90</f>
        <v>11381.5</v>
      </c>
      <c r="H89" s="28"/>
      <c r="I89" s="28"/>
    </row>
    <row r="90" spans="2:9" ht="13.5" customHeight="1" x14ac:dyDescent="0.15">
      <c r="B90" s="20">
        <f>B89+0.01</f>
        <v>22.01</v>
      </c>
      <c r="C90" s="4" t="s">
        <v>56</v>
      </c>
      <c r="D90" s="20">
        <v>13.39</v>
      </c>
      <c r="E90" s="6" t="s">
        <v>70</v>
      </c>
      <c r="F90" s="21">
        <v>850</v>
      </c>
      <c r="G90" s="46">
        <f>D90*F90</f>
        <v>11381.5</v>
      </c>
      <c r="H90" s="46"/>
      <c r="I90" s="46"/>
    </row>
    <row r="91" spans="2:9" ht="13.5" customHeight="1" x14ac:dyDescent="0.15">
      <c r="B91" s="41"/>
      <c r="C91" s="42"/>
      <c r="D91" s="42"/>
      <c r="E91" s="42"/>
      <c r="F91" s="42"/>
      <c r="G91" s="42"/>
      <c r="H91" s="42"/>
      <c r="I91" s="43"/>
    </row>
    <row r="92" spans="2:9" ht="12.5" customHeight="1" x14ac:dyDescent="0.15">
      <c r="B92" s="18">
        <v>23</v>
      </c>
      <c r="C92" s="19" t="s">
        <v>57</v>
      </c>
      <c r="D92" s="18"/>
      <c r="E92" s="26"/>
      <c r="F92" s="30"/>
      <c r="G92" s="28">
        <f>G93</f>
        <v>45000</v>
      </c>
      <c r="H92" s="28"/>
      <c r="I92" s="28"/>
    </row>
    <row r="93" spans="2:9" ht="13.5" customHeight="1" x14ac:dyDescent="0.15">
      <c r="B93" s="20">
        <f>B92+0.01</f>
        <v>23.01</v>
      </c>
      <c r="C93" s="4" t="s">
        <v>58</v>
      </c>
      <c r="D93" s="20">
        <v>1</v>
      </c>
      <c r="E93" s="6" t="s">
        <v>69</v>
      </c>
      <c r="F93" s="21">
        <v>45000</v>
      </c>
      <c r="G93" s="46">
        <f>D93*F93</f>
        <v>45000</v>
      </c>
      <c r="H93" s="46"/>
      <c r="I93" s="46"/>
    </row>
    <row r="94" spans="2:9" ht="13.5" customHeight="1" x14ac:dyDescent="0.15">
      <c r="B94" s="41"/>
      <c r="C94" s="42"/>
      <c r="D94" s="42"/>
      <c r="E94" s="42"/>
      <c r="F94" s="42"/>
      <c r="G94" s="42"/>
      <c r="H94" s="42"/>
      <c r="I94" s="43"/>
    </row>
    <row r="95" spans="2:9" ht="12.5" customHeight="1" x14ac:dyDescent="0.15">
      <c r="B95" s="18">
        <v>24</v>
      </c>
      <c r="C95" s="19" t="s">
        <v>78</v>
      </c>
      <c r="D95" s="18"/>
      <c r="E95" s="26"/>
      <c r="F95" s="30"/>
      <c r="G95" s="28">
        <f>G96</f>
        <v>114400</v>
      </c>
      <c r="H95" s="28"/>
      <c r="I95" s="28"/>
    </row>
    <row r="96" spans="2:9" ht="13.5" customHeight="1" x14ac:dyDescent="0.15">
      <c r="B96" s="20">
        <f>B95+0.01</f>
        <v>24.01</v>
      </c>
      <c r="C96" s="4" t="s">
        <v>79</v>
      </c>
      <c r="D96" s="20">
        <v>1</v>
      </c>
      <c r="E96" s="6" t="s">
        <v>69</v>
      </c>
      <c r="F96" s="21">
        <v>114400</v>
      </c>
      <c r="G96" s="46">
        <f>D96*F96</f>
        <v>114400</v>
      </c>
      <c r="H96" s="46"/>
      <c r="I96" s="46"/>
    </row>
    <row r="97" spans="2:9" ht="13.5" customHeight="1" x14ac:dyDescent="0.15">
      <c r="B97" s="41"/>
      <c r="C97" s="42"/>
      <c r="D97" s="42"/>
      <c r="E97" s="42"/>
      <c r="F97" s="42"/>
      <c r="G97" s="42"/>
      <c r="H97" s="42"/>
      <c r="I97" s="43"/>
    </row>
    <row r="98" spans="2:9" ht="16" customHeight="1" x14ac:dyDescent="0.15">
      <c r="B98" s="18">
        <v>25</v>
      </c>
      <c r="C98" s="19" t="s">
        <v>80</v>
      </c>
      <c r="D98" s="18"/>
      <c r="E98" s="26"/>
      <c r="F98" s="30"/>
      <c r="G98" s="28">
        <f>G99</f>
        <v>9390000</v>
      </c>
      <c r="H98" s="28"/>
      <c r="I98" s="28"/>
    </row>
    <row r="99" spans="2:9" ht="34" x14ac:dyDescent="0.15">
      <c r="B99" s="20">
        <f>B98+0.01</f>
        <v>25.01</v>
      </c>
      <c r="C99" s="4" t="s">
        <v>81</v>
      </c>
      <c r="D99" s="20">
        <v>9390</v>
      </c>
      <c r="E99" s="6" t="s">
        <v>72</v>
      </c>
      <c r="F99" s="21">
        <v>1000</v>
      </c>
      <c r="G99" s="46">
        <f>D99*F99</f>
        <v>9390000</v>
      </c>
      <c r="H99" s="46"/>
      <c r="I99" s="46"/>
    </row>
    <row r="100" spans="2:9" ht="13.5" customHeight="1" x14ac:dyDescent="0.15">
      <c r="B100" s="41"/>
      <c r="C100" s="42"/>
      <c r="D100" s="42"/>
      <c r="E100" s="42"/>
      <c r="F100" s="42"/>
      <c r="G100" s="42"/>
      <c r="H100" s="42"/>
      <c r="I100" s="43"/>
    </row>
    <row r="101" spans="2:9" ht="16" customHeight="1" x14ac:dyDescent="0.15">
      <c r="B101" s="18">
        <v>26</v>
      </c>
      <c r="C101" s="19" t="s">
        <v>82</v>
      </c>
      <c r="D101" s="18"/>
      <c r="E101" s="26"/>
      <c r="F101" s="30"/>
      <c r="G101" s="28">
        <f>G102</f>
        <v>1456000</v>
      </c>
      <c r="H101" s="28"/>
      <c r="I101" s="28"/>
    </row>
    <row r="102" spans="2:9" ht="13.5" customHeight="1" x14ac:dyDescent="0.15">
      <c r="B102" s="20">
        <f>B101+0.01</f>
        <v>26.01</v>
      </c>
      <c r="C102" s="4" t="s">
        <v>83</v>
      </c>
      <c r="D102" s="20">
        <v>104</v>
      </c>
      <c r="E102" s="6" t="s">
        <v>72</v>
      </c>
      <c r="F102" s="21">
        <v>14000</v>
      </c>
      <c r="G102" s="46">
        <f>D102*F102</f>
        <v>1456000</v>
      </c>
      <c r="H102" s="46"/>
      <c r="I102" s="46"/>
    </row>
    <row r="103" spans="2:9" ht="13.5" customHeight="1" x14ac:dyDescent="0.15">
      <c r="B103" s="41"/>
      <c r="C103" s="42"/>
      <c r="D103" s="42"/>
      <c r="E103" s="42"/>
      <c r="F103" s="42"/>
      <c r="G103" s="42"/>
      <c r="H103" s="42"/>
      <c r="I103" s="43"/>
    </row>
    <row r="104" spans="2:9" ht="15.75" customHeight="1" x14ac:dyDescent="0.15">
      <c r="B104" s="31" t="s">
        <v>2</v>
      </c>
      <c r="C104" s="31"/>
      <c r="D104" s="31"/>
      <c r="E104" s="31"/>
      <c r="F104" s="31"/>
      <c r="G104" s="31"/>
      <c r="H104" s="47">
        <f>G13+G20+G25+G29+G33+G36+G39+G43+G48+G56+G60+G69+G73+G77+G86+G89+G92+G95+G98+G101</f>
        <v>22070626.002599999</v>
      </c>
      <c r="I104" s="47"/>
    </row>
    <row r="105" spans="2:9" ht="15.75" customHeight="1" x14ac:dyDescent="0.15">
      <c r="B105" s="41"/>
      <c r="C105" s="42"/>
      <c r="D105" s="42"/>
      <c r="E105" s="42"/>
      <c r="F105" s="42"/>
      <c r="G105" s="42"/>
      <c r="H105" s="42"/>
      <c r="I105" s="43"/>
    </row>
    <row r="106" spans="2:9" ht="15.75" customHeight="1" x14ac:dyDescent="0.15">
      <c r="B106" s="31" t="s">
        <v>59</v>
      </c>
      <c r="C106" s="31"/>
      <c r="D106" s="31"/>
      <c r="E106" s="31"/>
      <c r="F106" s="31"/>
      <c r="G106" s="31"/>
      <c r="H106" s="47">
        <f>F107+F108+F109+F110+F111+F112+F113+F114+F115</f>
        <v>5429373.9966396</v>
      </c>
      <c r="I106" s="47"/>
    </row>
    <row r="107" spans="2:9" ht="13.5" customHeight="1" x14ac:dyDescent="0.15">
      <c r="B107" s="32" t="s">
        <v>94</v>
      </c>
      <c r="C107" s="32"/>
      <c r="D107" s="20">
        <v>10</v>
      </c>
      <c r="E107" s="6" t="s">
        <v>95</v>
      </c>
      <c r="F107" s="29">
        <f>H104*10%</f>
        <v>2207062.6002600002</v>
      </c>
      <c r="G107" s="33"/>
      <c r="H107" s="48"/>
      <c r="I107" s="49"/>
    </row>
    <row r="108" spans="2:9" ht="13.5" customHeight="1" x14ac:dyDescent="0.15">
      <c r="B108" s="32" t="s">
        <v>60</v>
      </c>
      <c r="C108" s="32"/>
      <c r="D108" s="20">
        <v>2</v>
      </c>
      <c r="E108" s="6" t="s">
        <v>95</v>
      </c>
      <c r="F108" s="29">
        <f>H104*2%</f>
        <v>441412.52005200001</v>
      </c>
      <c r="G108" s="33"/>
      <c r="H108" s="48"/>
      <c r="I108" s="49"/>
    </row>
    <row r="109" spans="2:9" ht="13.5" customHeight="1" x14ac:dyDescent="0.15">
      <c r="B109" s="32" t="s">
        <v>61</v>
      </c>
      <c r="C109" s="32"/>
      <c r="D109" s="20">
        <v>3</v>
      </c>
      <c r="E109" s="6" t="s">
        <v>95</v>
      </c>
      <c r="F109" s="29">
        <f>H104*3%</f>
        <v>662118.78007799992</v>
      </c>
      <c r="G109" s="33"/>
      <c r="H109" s="48"/>
      <c r="I109" s="49"/>
    </row>
    <row r="110" spans="2:9" ht="13.5" customHeight="1" x14ac:dyDescent="0.15">
      <c r="B110" s="32" t="s">
        <v>62</v>
      </c>
      <c r="C110" s="32"/>
      <c r="D110" s="20">
        <v>1.5</v>
      </c>
      <c r="E110" s="6" t="s">
        <v>95</v>
      </c>
      <c r="F110" s="29">
        <f>H104*1.5%</f>
        <v>331059.39003899996</v>
      </c>
      <c r="G110" s="33"/>
      <c r="H110" s="48"/>
      <c r="I110" s="49"/>
    </row>
    <row r="111" spans="2:9" ht="13.5" customHeight="1" x14ac:dyDescent="0.15">
      <c r="B111" s="32" t="s">
        <v>63</v>
      </c>
      <c r="C111" s="32"/>
      <c r="D111" s="20">
        <v>3</v>
      </c>
      <c r="E111" s="6" t="s">
        <v>95</v>
      </c>
      <c r="F111" s="29">
        <f>H104*3%</f>
        <v>662118.78007799992</v>
      </c>
      <c r="G111" s="33"/>
      <c r="H111" s="48"/>
      <c r="I111" s="49"/>
    </row>
    <row r="112" spans="2:9" ht="13.5" customHeight="1" x14ac:dyDescent="0.15">
      <c r="B112" s="32" t="s">
        <v>88</v>
      </c>
      <c r="C112" s="32"/>
      <c r="D112" s="20">
        <v>3</v>
      </c>
      <c r="E112" s="6" t="s">
        <v>95</v>
      </c>
      <c r="F112" s="29">
        <f>H104*3%</f>
        <v>662118.78007799992</v>
      </c>
      <c r="G112" s="33"/>
      <c r="H112" s="48"/>
      <c r="I112" s="49"/>
    </row>
    <row r="113" spans="2:14" ht="13.5" customHeight="1" x14ac:dyDescent="0.15">
      <c r="B113" s="32" t="s">
        <v>64</v>
      </c>
      <c r="C113" s="32"/>
      <c r="D113" s="20">
        <v>1</v>
      </c>
      <c r="E113" s="6" t="s">
        <v>95</v>
      </c>
      <c r="F113" s="29">
        <f>H104*1%</f>
        <v>220706.260026</v>
      </c>
      <c r="G113" s="33"/>
      <c r="H113" s="48"/>
      <c r="I113" s="49"/>
    </row>
    <row r="114" spans="2:14" ht="13.5" customHeight="1" x14ac:dyDescent="0.15">
      <c r="B114" s="32" t="s">
        <v>65</v>
      </c>
      <c r="C114" s="32"/>
      <c r="D114" s="20">
        <v>0.1</v>
      </c>
      <c r="E114" s="6" t="s">
        <v>95</v>
      </c>
      <c r="F114" s="29">
        <f>H104*0.1%</f>
        <v>22070.626002599998</v>
      </c>
      <c r="G114" s="33"/>
      <c r="H114" s="48"/>
      <c r="I114" s="49"/>
      <c r="L114" t="s">
        <v>89</v>
      </c>
    </row>
    <row r="115" spans="2:14" ht="13.5" customHeight="1" x14ac:dyDescent="0.15">
      <c r="B115" s="32" t="s">
        <v>66</v>
      </c>
      <c r="C115" s="32"/>
      <c r="D115" s="20">
        <v>18</v>
      </c>
      <c r="E115" s="6" t="s">
        <v>95</v>
      </c>
      <c r="F115" s="29">
        <f>10%*F107</f>
        <v>220706.26002600003</v>
      </c>
      <c r="G115" s="33"/>
      <c r="H115" s="48"/>
      <c r="I115" s="49"/>
    </row>
    <row r="116" spans="2:14" ht="15.75" customHeight="1" x14ac:dyDescent="0.15">
      <c r="B116" s="34" t="s">
        <v>67</v>
      </c>
      <c r="C116" s="34"/>
      <c r="D116" s="11" t="s">
        <v>68</v>
      </c>
      <c r="E116" s="11"/>
      <c r="F116" s="11"/>
      <c r="G116" s="50">
        <f>H104+H106</f>
        <v>27499999.999239601</v>
      </c>
      <c r="H116" s="51"/>
      <c r="I116" s="52"/>
    </row>
    <row r="117" spans="2:14" s="3" customFormat="1" ht="9.75" customHeight="1" x14ac:dyDescent="0.15">
      <c r="B117" s="35"/>
      <c r="C117" s="35"/>
      <c r="D117" s="35"/>
      <c r="E117" s="35"/>
      <c r="F117" s="35"/>
      <c r="G117" s="35"/>
      <c r="H117" s="35"/>
      <c r="I117" s="13"/>
      <c r="J117" s="7"/>
      <c r="K117"/>
      <c r="L117"/>
      <c r="M117"/>
      <c r="N117"/>
    </row>
    <row r="118" spans="2:14" s="3" customFormat="1" ht="9.75" customHeight="1" x14ac:dyDescent="0.15">
      <c r="B118" s="35"/>
      <c r="C118" s="35"/>
      <c r="D118" s="35"/>
      <c r="E118" s="35"/>
      <c r="F118" s="35"/>
      <c r="G118" s="35"/>
      <c r="H118" s="35"/>
      <c r="I118" s="13"/>
      <c r="J118" s="7"/>
      <c r="K118"/>
      <c r="L118"/>
      <c r="M118"/>
      <c r="N118"/>
    </row>
    <row r="119" spans="2:14" s="3" customFormat="1" ht="9.75" customHeight="1" x14ac:dyDescent="0.15">
      <c r="B119" s="36"/>
      <c r="C119" s="36"/>
      <c r="D119" s="36"/>
      <c r="E119" s="36"/>
      <c r="F119" s="36"/>
      <c r="G119" s="36"/>
      <c r="H119" s="36"/>
      <c r="I119" s="13"/>
      <c r="J119" s="7"/>
      <c r="K119"/>
      <c r="L119"/>
      <c r="M119"/>
      <c r="N119"/>
    </row>
    <row r="120" spans="2:14" s="3" customFormat="1" ht="9.75" customHeight="1" x14ac:dyDescent="0.15">
      <c r="B120" s="36"/>
      <c r="C120" s="36"/>
      <c r="D120" s="36"/>
      <c r="E120" s="36"/>
      <c r="F120" s="36"/>
      <c r="G120" s="36"/>
      <c r="H120" s="36"/>
      <c r="I120" s="13"/>
      <c r="J120" s="7"/>
      <c r="K120"/>
      <c r="L120"/>
      <c r="M120"/>
      <c r="N120"/>
    </row>
    <row r="121" spans="2:14" s="3" customFormat="1" ht="60" customHeight="1" x14ac:dyDescent="0.15">
      <c r="B121" s="7"/>
      <c r="C121" s="38"/>
      <c r="D121" s="12"/>
      <c r="E121" s="12"/>
      <c r="F121" s="13"/>
      <c r="G121" s="14"/>
      <c r="H121" s="14"/>
      <c r="I121" s="13"/>
      <c r="J121" s="7"/>
      <c r="K121"/>
      <c r="L121"/>
      <c r="M121"/>
      <c r="N121"/>
    </row>
  </sheetData>
  <mergeCells count="132">
    <mergeCell ref="H5:I5"/>
    <mergeCell ref="H4:I4"/>
    <mergeCell ref="H3:I3"/>
    <mergeCell ref="H2:I2"/>
    <mergeCell ref="H1:I1"/>
    <mergeCell ref="H114:I114"/>
    <mergeCell ref="H115:I115"/>
    <mergeCell ref="G116:I116"/>
    <mergeCell ref="H11:I11"/>
    <mergeCell ref="H9:I9"/>
    <mergeCell ref="B97:I97"/>
    <mergeCell ref="B100:I100"/>
    <mergeCell ref="B103:I103"/>
    <mergeCell ref="B105:I105"/>
    <mergeCell ref="H107:I107"/>
    <mergeCell ref="B24:I24"/>
    <mergeCell ref="B28:I28"/>
    <mergeCell ref="B32:I32"/>
    <mergeCell ref="B35:I35"/>
    <mergeCell ref="B38:I38"/>
    <mergeCell ref="B7:I7"/>
    <mergeCell ref="B8:I8"/>
    <mergeCell ref="H6:I6"/>
    <mergeCell ref="B120:H120"/>
    <mergeCell ref="G44:H44"/>
    <mergeCell ref="G45:H45"/>
    <mergeCell ref="G46:H46"/>
    <mergeCell ref="B112:C112"/>
    <mergeCell ref="B117:H117"/>
    <mergeCell ref="B118:H118"/>
    <mergeCell ref="B119:H119"/>
    <mergeCell ref="B111:C111"/>
    <mergeCell ref="B113:C113"/>
    <mergeCell ref="B114:C114"/>
    <mergeCell ref="B115:C115"/>
    <mergeCell ref="B116:C116"/>
    <mergeCell ref="D116:F116"/>
    <mergeCell ref="B106:G106"/>
    <mergeCell ref="H106:I106"/>
    <mergeCell ref="B107:C107"/>
    <mergeCell ref="B108:C108"/>
    <mergeCell ref="B109:C109"/>
    <mergeCell ref="B110:C110"/>
    <mergeCell ref="H108:I108"/>
    <mergeCell ref="H109:I109"/>
    <mergeCell ref="H110:I110"/>
    <mergeCell ref="H111:I111"/>
    <mergeCell ref="H112:I112"/>
    <mergeCell ref="H113:I113"/>
    <mergeCell ref="B104:G104"/>
    <mergeCell ref="H104:I104"/>
    <mergeCell ref="G87:I87"/>
    <mergeCell ref="G89:I89"/>
    <mergeCell ref="G90:I90"/>
    <mergeCell ref="G92:I92"/>
    <mergeCell ref="G93:I93"/>
    <mergeCell ref="G95:I95"/>
    <mergeCell ref="G96:I96"/>
    <mergeCell ref="G98:I98"/>
    <mergeCell ref="G99:I99"/>
    <mergeCell ref="G101:I101"/>
    <mergeCell ref="G102:I102"/>
    <mergeCell ref="B88:I88"/>
    <mergeCell ref="B91:I91"/>
    <mergeCell ref="B94:I94"/>
    <mergeCell ref="G86:I86"/>
    <mergeCell ref="G73:I73"/>
    <mergeCell ref="G74:I74"/>
    <mergeCell ref="G75:I75"/>
    <mergeCell ref="G77:I77"/>
    <mergeCell ref="G78:I78"/>
    <mergeCell ref="G79:I79"/>
    <mergeCell ref="G80:I80"/>
    <mergeCell ref="G81:I81"/>
    <mergeCell ref="G82:I82"/>
    <mergeCell ref="G83:I83"/>
    <mergeCell ref="G84:I84"/>
    <mergeCell ref="B76:I76"/>
    <mergeCell ref="B85:I85"/>
    <mergeCell ref="G71:I71"/>
    <mergeCell ref="G58:I58"/>
    <mergeCell ref="G60:I60"/>
    <mergeCell ref="G61:I61"/>
    <mergeCell ref="G62:I62"/>
    <mergeCell ref="G63:I63"/>
    <mergeCell ref="G64:I64"/>
    <mergeCell ref="G65:I65"/>
    <mergeCell ref="G66:I66"/>
    <mergeCell ref="G67:I67"/>
    <mergeCell ref="G69:I69"/>
    <mergeCell ref="G70:I70"/>
    <mergeCell ref="B59:I59"/>
    <mergeCell ref="B68:I68"/>
    <mergeCell ref="G57:I57"/>
    <mergeCell ref="G40:I40"/>
    <mergeCell ref="G43:I43"/>
    <mergeCell ref="G48:I48"/>
    <mergeCell ref="G49:I49"/>
    <mergeCell ref="G50:I50"/>
    <mergeCell ref="G51:I51"/>
    <mergeCell ref="G52:I52"/>
    <mergeCell ref="G53:I53"/>
    <mergeCell ref="G54:I54"/>
    <mergeCell ref="G56:I56"/>
    <mergeCell ref="B47:I47"/>
    <mergeCell ref="B42:I42"/>
    <mergeCell ref="G41:I41"/>
    <mergeCell ref="B55:I55"/>
    <mergeCell ref="G39:I39"/>
    <mergeCell ref="G25:I25"/>
    <mergeCell ref="G26:I26"/>
    <mergeCell ref="G27:I27"/>
    <mergeCell ref="G29:I29"/>
    <mergeCell ref="G30:I30"/>
    <mergeCell ref="G31:I31"/>
    <mergeCell ref="G33:I33"/>
    <mergeCell ref="G34:I34"/>
    <mergeCell ref="G36:I36"/>
    <mergeCell ref="G37:I37"/>
    <mergeCell ref="G23:I23"/>
    <mergeCell ref="C10:I10"/>
    <mergeCell ref="H12:I12"/>
    <mergeCell ref="G13:I13"/>
    <mergeCell ref="G14:I14"/>
    <mergeCell ref="G15:I15"/>
    <mergeCell ref="G16:I16"/>
    <mergeCell ref="G17:I17"/>
    <mergeCell ref="G18:I18"/>
    <mergeCell ref="G20:I20"/>
    <mergeCell ref="G21:I21"/>
    <mergeCell ref="G22:I22"/>
    <mergeCell ref="B19:I19"/>
  </mergeCells>
  <pageMargins left="0.25" right="0.25" top="0.75" bottom="0.75" header="0.3" footer="0.3"/>
  <pageSetup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Mayerlin Liberata</cp:lastModifiedBy>
  <cp:lastPrinted>2025-02-20T14:35:36Z</cp:lastPrinted>
  <dcterms:created xsi:type="dcterms:W3CDTF">2025-02-19T22:44:25Z</dcterms:created>
  <dcterms:modified xsi:type="dcterms:W3CDTF">2026-03-19T22:45:13Z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2025-02-13T00:00:00Z</vt:filetime>
  </property>
  <property fmtid="{D5CDD505-2E9C-101B-9397-08002B2CF9AE}" pid="3" name="Creator">
    <vt:lpwstr>Microsoft® Excel® 2021</vt:lpwstr>
  </property>
  <property fmtid="{D5CDD505-2E9C-101B-9397-08002B2CF9AE}" pid="4" name="LastSaved">
    <vt:filetime>2025-02-19T00:00:00Z</vt:filetime>
  </property>
  <property fmtid="{D5CDD505-2E9C-101B-9397-08002B2CF9AE}" pid="5" name="Producer">
    <vt:lpwstr>Microsoft® Excel® 2021</vt:lpwstr>
  </property>
</Properties>
</file>